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"/>
    </mc:Choice>
  </mc:AlternateContent>
  <xr:revisionPtr revIDLastSave="0" documentId="13_ncr:1_{9E5765D5-CF02-4722-B4E8-360B0533FA4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C44" i="1"/>
  <c r="C43" i="1"/>
  <c r="C42" i="1"/>
  <c r="C52" i="1" s="1"/>
  <c r="C41" i="1"/>
  <c r="C38" i="1" l="1"/>
  <c r="C37" i="1"/>
  <c r="C36" i="1"/>
  <c r="C35" i="1"/>
  <c r="C34" i="1"/>
  <c r="C33" i="1"/>
  <c r="C32" i="1"/>
  <c r="C31" i="1"/>
  <c r="C30" i="1"/>
  <c r="C29" i="1"/>
  <c r="C28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39" i="1" l="1"/>
  <c r="C26" i="1"/>
  <c r="J39" i="1"/>
  <c r="G39" i="1"/>
  <c r="J26" i="1" l="1"/>
  <c r="G26" i="1"/>
  <c r="G53" i="1" l="1"/>
  <c r="C53" i="1"/>
  <c r="J52" i="1"/>
  <c r="J53" i="1" l="1"/>
</calcChain>
</file>

<file path=xl/sharedStrings.xml><?xml version="1.0" encoding="utf-8"?>
<sst xmlns="http://schemas.openxmlformats.org/spreadsheetml/2006/main" count="173" uniqueCount="79">
  <si>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</si>
  <si>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</si>
  <si>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</si>
  <si>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</si>
  <si>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</si>
  <si>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</si>
  <si>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</si>
  <si>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</si>
  <si>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</si>
  <si>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</si>
  <si>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</si>
  <si>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</si>
  <si>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</si>
  <si>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</si>
  <si>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</si>
  <si>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</si>
  <si>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</si>
  <si>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</si>
  <si>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</si>
  <si>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</si>
  <si>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</si>
  <si>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</si>
  <si>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</si>
  <si>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</si>
  <si>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</si>
  <si>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</si>
  <si>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</si>
  <si>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</si>
  <si>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</si>
  <si>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</si>
  <si>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</si>
  <si>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</si>
  <si>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</si>
  <si>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</si>
  <si>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</si>
  <si>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</si>
  <si>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</si>
  <si>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</si>
  <si>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ГРМ гр.Елин Пелин</t>
  </si>
  <si>
    <t>ГРМ с.Мусачево</t>
  </si>
  <si>
    <t>ГРМ с.Нови хан</t>
  </si>
  <si>
    <t>ГРМ с.Равно поле</t>
  </si>
  <si>
    <t>ГРМ с.Елин Пелин</t>
  </si>
  <si>
    <t>Разходи за офис - наем, отопление и др.</t>
  </si>
  <si>
    <t>Разходи за ГРМ /технич.прегледи и др./</t>
  </si>
  <si>
    <t>Други /куриерски и пощенски услуги, телефони, комисионни ваучери и пр./</t>
  </si>
  <si>
    <t xml:space="preserve">1г. от дата на подписване </t>
  </si>
  <si>
    <t>Доставка на канцеларски материали</t>
  </si>
  <si>
    <t>ГРМ с.Петково</t>
  </si>
  <si>
    <t>Консултантски услуги подготовка и надзорен одит   ISO9001</t>
  </si>
  <si>
    <t>Консултантски и юридически услуги</t>
  </si>
  <si>
    <t>01.01.2024-31.12.2024</t>
  </si>
  <si>
    <t>Доставка на Генератор за ток 6.5 kV</t>
  </si>
  <si>
    <t>Доставка на инструменти/ММ материали</t>
  </si>
  <si>
    <t>Доставка на компоненти за дистанционно отчитане</t>
  </si>
  <si>
    <t>Доставка на UPS</t>
  </si>
  <si>
    <t>Охрана на труда</t>
  </si>
  <si>
    <t>Доставка МПС (употребяван)</t>
  </si>
  <si>
    <t>Доставка на ГРЗТ</t>
  </si>
  <si>
    <t>Достака на електрически клуп с бързосменяеми режещи глави</t>
  </si>
  <si>
    <t>Доставка на сървър конфигурация</t>
  </si>
  <si>
    <t>Доставка на коректор CF500</t>
  </si>
  <si>
    <t>РГ за жк Бозалъка и Ръкова кория, с.Нови хан</t>
  </si>
  <si>
    <t>ГО за ПИ61248.133.60, с.Равно поле</t>
  </si>
  <si>
    <t>ГРМ ГОЛФ И СПА СВ.СОФИЯ, с.Равно поле</t>
  </si>
  <si>
    <t>РГ АГРС Елин Пелин - ИЗ Верила /преустройство/</t>
  </si>
  <si>
    <t>ГРМ други</t>
  </si>
  <si>
    <t>ДГ-4/27.05.2024</t>
  </si>
  <si>
    <t>АГВ ЕООД                                     ЕИК 130926777                               А и Д строй 2012 ЕООД  ЕИК 206154402</t>
  </si>
  <si>
    <t>АГВ ЕООД                                      ЕИК 130926777</t>
  </si>
  <si>
    <t>АГВ ЕООД                                      ЕИК 130926777                   ЕТ Павел Янкулов           ЕИК 130076510</t>
  </si>
  <si>
    <t>ДГ-5/06.06.2024</t>
  </si>
  <si>
    <t>Миро транс 86 ЕООД   ЕИК 203250840</t>
  </si>
  <si>
    <t>Г и В ООД                              ЕИК 175123879</t>
  </si>
  <si>
    <t>АГВ ЕООД                                     ЕИК 130926777                               А и Д строй 2012 ЕООД  ЕИК 206154402                     Г и В ООД                              ЕИК 175123879  ЕМИСИЛ 2017 ЕООД  
ЕИК 204419282</t>
  </si>
  <si>
    <t>Геодезическо заснемане ГРМ - битова газификация, с.Нови хан</t>
  </si>
  <si>
    <t>Проект "Изместване газопровод гр.Елин Пелин, кв.26</t>
  </si>
  <si>
    <t>ДГ-10/31.10.2023</t>
  </si>
  <si>
    <t>ДГ-4/27.05.2024
ДГ-10/31.10.2023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</si>
</sst>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165" fontId="6" fillId="0" borderId="1" xfId="1" applyNumberFormat="1" applyFont="1" applyFill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165" fontId="9" fillId="3" borderId="1" xfId="2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0" fontId="0" fillId="0" borderId="1" xfId="0" applyBorder="1"/>
    <xf numFmtId="165" fontId="9" fillId="3" borderId="1" xfId="1" applyNumberFormat="1" applyFont="1" applyFill="1" applyBorder="1" applyAlignment="1">
      <alignment horizontal="left" vertical="center"/>
    </xf>
    <xf numFmtId="0" fontId="4" fillId="0" borderId="1" xfId="0" applyFont="1" applyBorder="1"/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165" fontId="4" fillId="3" borderId="1" xfId="1" applyNumberFormat="1" applyFont="1" applyFill="1" applyBorder="1" applyAlignment="1">
      <alignment vertical="center"/>
    </xf>
    <xf numFmtId="14" fontId="9" fillId="0" borderId="1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left" vertical="top" wrapText="1"/>
    </xf>
    <xf numFmtId="165" fontId="9" fillId="0" borderId="1" xfId="1" applyNumberFormat="1" applyFont="1" applyFill="1" applyBorder="1" applyAlignment="1">
      <alignment vertical="center" wrapText="1"/>
    </xf>
    <xf numFmtId="14" fontId="9" fillId="0" borderId="1" xfId="1" applyNumberFormat="1" applyFont="1" applyBorder="1" applyAlignment="1">
      <alignment horizontal="right" vertical="top"/>
    </xf>
    <xf numFmtId="165" fontId="9" fillId="0" borderId="1" xfId="1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49" fontId="9" fillId="3" borderId="1" xfId="2" applyNumberFormat="1" applyFont="1" applyFill="1" applyBorder="1" applyAlignment="1">
      <alignment horizontal="left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90" zoomScaleNormal="90" workbookViewId="0">
      <selection activeCell="L34" sqref="L34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9" width="19.5703125" customWidth="1"/>
    <col min="10" max="10" width="18" style="10" customWidth="1"/>
    <col min="11" max="11" width="2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24" t="s">
        <v>15</v>
      </c>
      <c r="H1" s="24"/>
      <c r="I1" s="24"/>
      <c r="J1" s="24"/>
      <c r="K1" s="24"/>
      <c r="L1" s="24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26" t="s">
        <v>16</v>
      </c>
      <c r="G5" s="27"/>
      <c r="H5" s="7" t="s">
        <v>26</v>
      </c>
      <c r="I5" s="3"/>
      <c r="K5" s="11" t="s">
        <v>17</v>
      </c>
      <c r="L5" s="14" t="s">
        <v>51</v>
      </c>
      <c r="N5" s="13"/>
    </row>
    <row r="7" spans="1:14" ht="34.5" customHeight="1" x14ac:dyDescent="0.25">
      <c r="A7" s="32" t="s">
        <v>1</v>
      </c>
      <c r="B7" s="32" t="s">
        <v>9</v>
      </c>
      <c r="C7" s="32"/>
      <c r="D7" s="32" t="s">
        <v>10</v>
      </c>
      <c r="E7" s="32"/>
      <c r="F7" s="32"/>
      <c r="G7" s="32"/>
      <c r="H7" s="32" t="s">
        <v>12</v>
      </c>
      <c r="I7" s="32"/>
      <c r="J7" s="32"/>
      <c r="K7" s="32"/>
      <c r="L7" s="32" t="s">
        <v>14</v>
      </c>
    </row>
    <row r="8" spans="1:14" ht="60" x14ac:dyDescent="0.25">
      <c r="A8" s="32"/>
      <c r="B8" s="33" t="s">
        <v>25</v>
      </c>
      <c r="C8" s="34" t="s">
        <v>22</v>
      </c>
      <c r="D8" s="33" t="s">
        <v>18</v>
      </c>
      <c r="E8" s="33" t="s">
        <v>19</v>
      </c>
      <c r="F8" s="33" t="s">
        <v>11</v>
      </c>
      <c r="G8" s="34" t="s">
        <v>23</v>
      </c>
      <c r="H8" s="35" t="s">
        <v>20</v>
      </c>
      <c r="I8" s="33" t="s">
        <v>21</v>
      </c>
      <c r="J8" s="34" t="s">
        <v>24</v>
      </c>
      <c r="K8" s="36" t="s">
        <v>13</v>
      </c>
      <c r="L8" s="32"/>
    </row>
    <row r="9" spans="1:14" x14ac:dyDescent="0.25">
      <c r="A9" s="37" t="s">
        <v>2</v>
      </c>
      <c r="B9" s="38"/>
      <c r="C9" s="39"/>
      <c r="D9" s="38"/>
      <c r="E9" s="38"/>
      <c r="F9" s="38"/>
      <c r="G9" s="39"/>
      <c r="H9" s="38"/>
      <c r="I9" s="38"/>
      <c r="J9" s="39"/>
      <c r="K9" s="38"/>
      <c r="L9" s="40"/>
    </row>
    <row r="10" spans="1:14" x14ac:dyDescent="0.25">
      <c r="A10" s="28">
        <v>1</v>
      </c>
      <c r="B10" s="29" t="s">
        <v>30</v>
      </c>
      <c r="C10" s="30">
        <f>13451.26/1000</f>
        <v>13.45126</v>
      </c>
      <c r="D10" s="41" t="s">
        <v>28</v>
      </c>
      <c r="E10" s="16" t="s">
        <v>29</v>
      </c>
      <c r="F10" s="15"/>
      <c r="G10" s="17"/>
      <c r="H10" s="15"/>
      <c r="I10" s="18"/>
      <c r="J10" s="17"/>
      <c r="K10" s="18"/>
      <c r="L10" s="42"/>
      <c r="N10" s="19"/>
    </row>
    <row r="11" spans="1:14" x14ac:dyDescent="0.25">
      <c r="A11" s="28">
        <v>2</v>
      </c>
      <c r="B11" s="31" t="s">
        <v>27</v>
      </c>
      <c r="C11" s="30">
        <f>18958/1000</f>
        <v>18.957999999999998</v>
      </c>
      <c r="D11" s="41" t="s">
        <v>28</v>
      </c>
      <c r="E11" s="16" t="s">
        <v>29</v>
      </c>
      <c r="F11" s="15"/>
      <c r="G11" s="17"/>
      <c r="H11" s="15"/>
      <c r="I11" s="18"/>
      <c r="J11" s="17"/>
      <c r="K11" s="18"/>
      <c r="L11" s="42"/>
    </row>
    <row r="12" spans="1:14" x14ac:dyDescent="0.25">
      <c r="A12" s="28">
        <v>3</v>
      </c>
      <c r="B12" s="29" t="s">
        <v>35</v>
      </c>
      <c r="C12" s="30">
        <f>10615.8/1000</f>
        <v>10.6158</v>
      </c>
      <c r="D12" s="41" t="s">
        <v>28</v>
      </c>
      <c r="E12" s="16" t="s">
        <v>29</v>
      </c>
      <c r="F12" s="15"/>
      <c r="G12" s="17"/>
      <c r="H12" s="15"/>
      <c r="I12" s="18"/>
      <c r="J12" s="17"/>
      <c r="K12" s="18"/>
      <c r="L12" s="42"/>
    </row>
    <row r="13" spans="1:14" x14ac:dyDescent="0.25">
      <c r="A13" s="28">
        <v>4</v>
      </c>
      <c r="B13" s="31" t="s">
        <v>52</v>
      </c>
      <c r="C13" s="30">
        <f>1495/1000</f>
        <v>1.4950000000000001</v>
      </c>
      <c r="D13" s="41" t="s">
        <v>28</v>
      </c>
      <c r="E13" s="16" t="s">
        <v>29</v>
      </c>
      <c r="F13" s="43"/>
      <c r="G13" s="44"/>
      <c r="H13" s="43"/>
      <c r="I13" s="45"/>
      <c r="J13" s="44"/>
      <c r="K13" s="45"/>
      <c r="L13" s="42"/>
    </row>
    <row r="14" spans="1:14" x14ac:dyDescent="0.25">
      <c r="A14" s="28">
        <v>5</v>
      </c>
      <c r="B14" s="29" t="s">
        <v>47</v>
      </c>
      <c r="C14" s="30">
        <f>2603.3/1000</f>
        <v>2.6033000000000004</v>
      </c>
      <c r="D14" s="41" t="s">
        <v>28</v>
      </c>
      <c r="E14" s="16" t="s">
        <v>29</v>
      </c>
      <c r="F14" s="43"/>
      <c r="G14" s="44"/>
      <c r="H14" s="43"/>
      <c r="I14" s="45"/>
      <c r="J14" s="44"/>
      <c r="K14" s="45"/>
      <c r="L14" s="42"/>
    </row>
    <row r="15" spans="1:14" x14ac:dyDescent="0.25">
      <c r="A15" s="28">
        <v>6</v>
      </c>
      <c r="B15" s="31" t="s">
        <v>53</v>
      </c>
      <c r="C15" s="30">
        <f>4821.01/1000</f>
        <v>4.8210100000000002</v>
      </c>
      <c r="D15" s="41" t="s">
        <v>28</v>
      </c>
      <c r="E15" s="16" t="s">
        <v>29</v>
      </c>
      <c r="F15" s="43"/>
      <c r="G15" s="44"/>
      <c r="H15" s="43"/>
      <c r="I15" s="45"/>
      <c r="J15" s="44"/>
      <c r="K15" s="45"/>
      <c r="L15" s="42"/>
    </row>
    <row r="16" spans="1:14" x14ac:dyDescent="0.25">
      <c r="A16" s="28">
        <v>7</v>
      </c>
      <c r="B16" s="31" t="s">
        <v>54</v>
      </c>
      <c r="C16" s="30">
        <f>6245.2/1000</f>
        <v>6.2451999999999996</v>
      </c>
      <c r="D16" s="41" t="s">
        <v>28</v>
      </c>
      <c r="E16" s="16" t="s">
        <v>29</v>
      </c>
      <c r="F16" s="15"/>
      <c r="G16" s="46"/>
      <c r="H16" s="15"/>
      <c r="I16" s="47"/>
      <c r="J16" s="48"/>
      <c r="K16" s="18"/>
      <c r="L16" s="42"/>
    </row>
    <row r="17" spans="1:12" x14ac:dyDescent="0.25">
      <c r="A17" s="28">
        <v>8</v>
      </c>
      <c r="B17" s="31" t="s">
        <v>55</v>
      </c>
      <c r="C17" s="30">
        <f>757.5/1000</f>
        <v>0.75749999999999995</v>
      </c>
      <c r="D17" s="41" t="s">
        <v>28</v>
      </c>
      <c r="E17" s="16" t="s">
        <v>29</v>
      </c>
      <c r="F17" s="15"/>
      <c r="G17" s="46"/>
      <c r="H17" s="15"/>
      <c r="I17" s="47"/>
      <c r="J17" s="48"/>
      <c r="K17" s="18"/>
      <c r="L17" s="42"/>
    </row>
    <row r="18" spans="1:12" x14ac:dyDescent="0.25">
      <c r="A18" s="28">
        <v>9</v>
      </c>
      <c r="B18" s="31" t="s">
        <v>56</v>
      </c>
      <c r="C18" s="30">
        <f>2288.55/1000</f>
        <v>2.2885500000000003</v>
      </c>
      <c r="D18" s="41" t="s">
        <v>28</v>
      </c>
      <c r="E18" s="16" t="s">
        <v>29</v>
      </c>
      <c r="F18" s="15"/>
      <c r="G18" s="46"/>
      <c r="H18" s="15"/>
      <c r="I18" s="47"/>
      <c r="J18" s="48"/>
      <c r="K18" s="18"/>
      <c r="L18" s="42"/>
    </row>
    <row r="19" spans="1:12" x14ac:dyDescent="0.25">
      <c r="A19" s="28">
        <v>10</v>
      </c>
      <c r="B19" s="31" t="s">
        <v>57</v>
      </c>
      <c r="C19" s="30">
        <f>2200/1000</f>
        <v>2.2000000000000002</v>
      </c>
      <c r="D19" s="41" t="s">
        <v>28</v>
      </c>
      <c r="E19" s="16" t="s">
        <v>29</v>
      </c>
      <c r="F19" s="43"/>
      <c r="G19" s="44"/>
      <c r="H19" s="43"/>
      <c r="I19" s="45"/>
      <c r="J19" s="44"/>
      <c r="K19" s="45"/>
      <c r="L19" s="42"/>
    </row>
    <row r="20" spans="1:12" x14ac:dyDescent="0.25">
      <c r="A20" s="28">
        <v>11</v>
      </c>
      <c r="B20" s="31" t="s">
        <v>58</v>
      </c>
      <c r="C20" s="30">
        <f>7792/1000</f>
        <v>7.7919999999999998</v>
      </c>
      <c r="D20" s="41" t="s">
        <v>28</v>
      </c>
      <c r="E20" s="16" t="s">
        <v>29</v>
      </c>
      <c r="F20" s="43"/>
      <c r="G20" s="44"/>
      <c r="H20" s="43"/>
      <c r="I20" s="45"/>
      <c r="J20" s="44"/>
      <c r="K20" s="45"/>
      <c r="L20" s="42"/>
    </row>
    <row r="21" spans="1:12" ht="24" x14ac:dyDescent="0.25">
      <c r="A21" s="28">
        <v>12</v>
      </c>
      <c r="B21" s="31" t="s">
        <v>59</v>
      </c>
      <c r="C21" s="30">
        <f>2241.76/1000</f>
        <v>2.2417600000000002</v>
      </c>
      <c r="D21" s="41" t="s">
        <v>28</v>
      </c>
      <c r="E21" s="16" t="s">
        <v>29</v>
      </c>
      <c r="F21" s="43"/>
      <c r="G21" s="44"/>
      <c r="H21" s="43"/>
      <c r="I21" s="45"/>
      <c r="J21" s="44"/>
      <c r="K21" s="45"/>
      <c r="L21" s="42"/>
    </row>
    <row r="22" spans="1:12" x14ac:dyDescent="0.25">
      <c r="A22" s="28">
        <v>13</v>
      </c>
      <c r="B22" s="31" t="s">
        <v>60</v>
      </c>
      <c r="C22" s="30">
        <f>5990/1000</f>
        <v>5.99</v>
      </c>
      <c r="D22" s="41" t="s">
        <v>28</v>
      </c>
      <c r="E22" s="16" t="s">
        <v>29</v>
      </c>
      <c r="F22" s="43"/>
      <c r="G22" s="44"/>
      <c r="H22" s="43"/>
      <c r="I22" s="45"/>
      <c r="J22" s="44"/>
      <c r="K22" s="45"/>
      <c r="L22" s="42"/>
    </row>
    <row r="23" spans="1:12" x14ac:dyDescent="0.25">
      <c r="A23" s="28">
        <v>14</v>
      </c>
      <c r="B23" s="31" t="s">
        <v>61</v>
      </c>
      <c r="C23" s="30">
        <f>1951/1000</f>
        <v>1.9510000000000001</v>
      </c>
      <c r="D23" s="41" t="s">
        <v>28</v>
      </c>
      <c r="E23" s="16" t="s">
        <v>29</v>
      </c>
      <c r="F23" s="43"/>
      <c r="G23" s="44"/>
      <c r="H23" s="43"/>
      <c r="I23" s="45"/>
      <c r="J23" s="44"/>
      <c r="K23" s="45"/>
      <c r="L23" s="42"/>
    </row>
    <row r="24" spans="1:12" x14ac:dyDescent="0.25">
      <c r="A24" s="28">
        <v>15</v>
      </c>
      <c r="B24" s="31" t="s">
        <v>31</v>
      </c>
      <c r="C24" s="30">
        <f>29352.2/1000</f>
        <v>29.3522</v>
      </c>
      <c r="D24" s="41" t="s">
        <v>28</v>
      </c>
      <c r="E24" s="16" t="s">
        <v>29</v>
      </c>
      <c r="F24" s="43"/>
      <c r="G24" s="44"/>
      <c r="H24" s="43"/>
      <c r="I24" s="45"/>
      <c r="J24" s="44"/>
      <c r="K24" s="45"/>
      <c r="L24" s="42"/>
    </row>
    <row r="25" spans="1:12" x14ac:dyDescent="0.25">
      <c r="A25" s="28">
        <v>16</v>
      </c>
      <c r="B25" s="29" t="s">
        <v>37</v>
      </c>
      <c r="C25" s="30">
        <f>10835.2/1000</f>
        <v>10.8352</v>
      </c>
      <c r="D25" s="41" t="s">
        <v>28</v>
      </c>
      <c r="E25" s="16" t="s">
        <v>29</v>
      </c>
      <c r="F25" s="15"/>
      <c r="G25" s="46"/>
      <c r="H25" s="15"/>
      <c r="I25" s="47"/>
      <c r="J25" s="48"/>
      <c r="K25" s="18"/>
      <c r="L25" s="42"/>
    </row>
    <row r="26" spans="1:12" x14ac:dyDescent="0.25">
      <c r="A26" s="37" t="s">
        <v>3</v>
      </c>
      <c r="B26" s="49"/>
      <c r="C26" s="50">
        <f>SUM(C10:C25)</f>
        <v>121.59777999999997</v>
      </c>
      <c r="D26" s="51"/>
      <c r="E26" s="51"/>
      <c r="F26" s="51"/>
      <c r="G26" s="52">
        <f>SUM(G10:G25)</f>
        <v>0</v>
      </c>
      <c r="H26" s="53"/>
      <c r="I26" s="53"/>
      <c r="J26" s="52">
        <f>SUM(J10:J25)</f>
        <v>0</v>
      </c>
      <c r="K26" s="54"/>
      <c r="L26" s="55"/>
    </row>
    <row r="27" spans="1:12" s="1" customFormat="1" x14ac:dyDescent="0.25">
      <c r="A27" s="37" t="s">
        <v>4</v>
      </c>
      <c r="B27" s="38"/>
      <c r="C27" s="39"/>
      <c r="D27" s="56"/>
      <c r="E27" s="56"/>
      <c r="F27" s="56"/>
      <c r="G27" s="57"/>
      <c r="H27" s="58"/>
      <c r="I27" s="58"/>
      <c r="J27" s="57"/>
      <c r="K27" s="56"/>
      <c r="L27" s="40"/>
    </row>
    <row r="28" spans="1:12" s="1" customFormat="1" ht="39" customHeight="1" x14ac:dyDescent="0.25">
      <c r="A28" s="59">
        <v>1</v>
      </c>
      <c r="B28" s="45" t="s">
        <v>41</v>
      </c>
      <c r="C28" s="88">
        <f>2450/1000</f>
        <v>2.4500000000000002</v>
      </c>
      <c r="D28" s="41" t="s">
        <v>28</v>
      </c>
      <c r="E28" s="16" t="s">
        <v>29</v>
      </c>
      <c r="F28" s="21"/>
      <c r="G28" s="22"/>
      <c r="H28" s="93" t="s">
        <v>67</v>
      </c>
      <c r="I28" s="91" t="s">
        <v>69</v>
      </c>
      <c r="J28" s="89"/>
      <c r="K28" s="61" t="s">
        <v>46</v>
      </c>
      <c r="L28" s="40"/>
    </row>
    <row r="29" spans="1:12" s="1" customFormat="1" ht="45.75" customHeight="1" x14ac:dyDescent="0.25">
      <c r="A29" s="59">
        <v>2</v>
      </c>
      <c r="B29" s="60" t="s">
        <v>42</v>
      </c>
      <c r="C29" s="17">
        <f>940/1000</f>
        <v>0.94</v>
      </c>
      <c r="D29" s="41" t="s">
        <v>28</v>
      </c>
      <c r="E29" s="16" t="s">
        <v>29</v>
      </c>
      <c r="F29" s="21"/>
      <c r="G29" s="22"/>
      <c r="H29" s="90" t="s">
        <v>67</v>
      </c>
      <c r="I29" s="91" t="s">
        <v>68</v>
      </c>
      <c r="J29" s="22"/>
      <c r="K29" s="92" t="s">
        <v>46</v>
      </c>
      <c r="L29" s="40"/>
    </row>
    <row r="30" spans="1:12" s="1" customFormat="1" ht="29.45" customHeight="1" x14ac:dyDescent="0.25">
      <c r="A30" s="59">
        <v>3</v>
      </c>
      <c r="B30" s="45" t="s">
        <v>38</v>
      </c>
      <c r="C30" s="88">
        <f>2860/1000</f>
        <v>2.86</v>
      </c>
      <c r="D30" s="41" t="s">
        <v>28</v>
      </c>
      <c r="E30" s="16" t="s">
        <v>29</v>
      </c>
      <c r="F30" s="20"/>
      <c r="G30" s="23"/>
      <c r="H30" s="93" t="s">
        <v>67</v>
      </c>
      <c r="I30" s="91" t="s">
        <v>69</v>
      </c>
      <c r="J30" s="89"/>
      <c r="K30" s="61" t="s">
        <v>46</v>
      </c>
      <c r="L30" s="40"/>
    </row>
    <row r="31" spans="1:12" s="1" customFormat="1" ht="28.9" customHeight="1" x14ac:dyDescent="0.25">
      <c r="A31" s="59">
        <v>4</v>
      </c>
      <c r="B31" s="45" t="s">
        <v>40</v>
      </c>
      <c r="C31" s="88">
        <f>1225/1000</f>
        <v>1.2250000000000001</v>
      </c>
      <c r="D31" s="41" t="s">
        <v>28</v>
      </c>
      <c r="E31" s="16" t="s">
        <v>29</v>
      </c>
      <c r="F31" s="20"/>
      <c r="G31" s="23"/>
      <c r="H31" s="93" t="s">
        <v>67</v>
      </c>
      <c r="I31" s="91" t="s">
        <v>69</v>
      </c>
      <c r="J31" s="89"/>
      <c r="K31" s="61" t="s">
        <v>46</v>
      </c>
      <c r="L31" s="40"/>
    </row>
    <row r="32" spans="1:12" s="1" customFormat="1" ht="96" customHeight="1" x14ac:dyDescent="0.25">
      <c r="A32" s="59">
        <v>5</v>
      </c>
      <c r="B32" s="45" t="s">
        <v>48</v>
      </c>
      <c r="C32" s="88">
        <f>23440/1000</f>
        <v>23.44</v>
      </c>
      <c r="D32" s="41" t="s">
        <v>28</v>
      </c>
      <c r="E32" s="16" t="s">
        <v>29</v>
      </c>
      <c r="F32" s="20"/>
      <c r="G32" s="23"/>
      <c r="H32" s="90" t="s">
        <v>78</v>
      </c>
      <c r="I32" s="91" t="s">
        <v>74</v>
      </c>
      <c r="J32" s="22"/>
      <c r="K32" s="92" t="s">
        <v>46</v>
      </c>
      <c r="L32" s="40"/>
    </row>
    <row r="33" spans="1:12" s="1" customFormat="1" ht="28.15" customHeight="1" x14ac:dyDescent="0.25">
      <c r="A33" s="59">
        <v>6</v>
      </c>
      <c r="B33" s="45" t="s">
        <v>62</v>
      </c>
      <c r="C33" s="88">
        <f>2380/1000</f>
        <v>2.38</v>
      </c>
      <c r="D33" s="41" t="s">
        <v>28</v>
      </c>
      <c r="E33" s="16" t="s">
        <v>29</v>
      </c>
      <c r="F33" s="20"/>
      <c r="G33" s="23"/>
      <c r="H33" s="93" t="s">
        <v>67</v>
      </c>
      <c r="I33" s="91" t="s">
        <v>69</v>
      </c>
      <c r="J33" s="89"/>
      <c r="K33" s="61" t="s">
        <v>46</v>
      </c>
      <c r="L33" s="40"/>
    </row>
    <row r="34" spans="1:12" s="1" customFormat="1" ht="28.15" customHeight="1" x14ac:dyDescent="0.25">
      <c r="A34" s="59">
        <v>7</v>
      </c>
      <c r="B34" s="45" t="s">
        <v>63</v>
      </c>
      <c r="C34" s="88">
        <f>2280/1000</f>
        <v>2.2799999999999998</v>
      </c>
      <c r="D34" s="41" t="s">
        <v>28</v>
      </c>
      <c r="E34" s="16" t="s">
        <v>29</v>
      </c>
      <c r="F34" s="20"/>
      <c r="G34" s="23"/>
      <c r="H34" s="93" t="s">
        <v>71</v>
      </c>
      <c r="I34" s="91" t="s">
        <v>72</v>
      </c>
      <c r="J34" s="23"/>
      <c r="K34" s="61" t="s">
        <v>46</v>
      </c>
      <c r="L34" s="40"/>
    </row>
    <row r="35" spans="1:12" s="1" customFormat="1" ht="28.15" customHeight="1" x14ac:dyDescent="0.25">
      <c r="A35" s="59">
        <v>8</v>
      </c>
      <c r="B35" s="45" t="s">
        <v>64</v>
      </c>
      <c r="C35" s="17">
        <f>1806.5/1000</f>
        <v>1.8065</v>
      </c>
      <c r="D35" s="41" t="s">
        <v>28</v>
      </c>
      <c r="E35" s="16" t="s">
        <v>29</v>
      </c>
      <c r="F35" s="20"/>
      <c r="G35" s="23"/>
      <c r="H35" s="93" t="s">
        <v>77</v>
      </c>
      <c r="I35" s="91" t="s">
        <v>73</v>
      </c>
      <c r="J35" s="89"/>
      <c r="K35" s="61" t="s">
        <v>46</v>
      </c>
      <c r="L35" s="40"/>
    </row>
    <row r="36" spans="1:12" s="1" customFormat="1" ht="28.15" customHeight="1" x14ac:dyDescent="0.25">
      <c r="A36" s="59">
        <v>9</v>
      </c>
      <c r="B36" s="45" t="s">
        <v>39</v>
      </c>
      <c r="C36" s="88">
        <f>1555/1000</f>
        <v>1.5549999999999999</v>
      </c>
      <c r="D36" s="41" t="s">
        <v>28</v>
      </c>
      <c r="E36" s="16" t="s">
        <v>29</v>
      </c>
      <c r="F36" s="20"/>
      <c r="G36" s="23"/>
      <c r="H36" s="93" t="s">
        <v>67</v>
      </c>
      <c r="I36" s="91" t="s">
        <v>69</v>
      </c>
      <c r="J36" s="89"/>
      <c r="K36" s="61" t="s">
        <v>46</v>
      </c>
      <c r="L36" s="40"/>
    </row>
    <row r="37" spans="1:12" s="1" customFormat="1" ht="21.6" customHeight="1" x14ac:dyDescent="0.25">
      <c r="A37" s="59">
        <v>10</v>
      </c>
      <c r="B37" s="45" t="s">
        <v>65</v>
      </c>
      <c r="C37" s="88">
        <f>2720/1000</f>
        <v>2.72</v>
      </c>
      <c r="D37" s="41" t="s">
        <v>28</v>
      </c>
      <c r="E37" s="16" t="s">
        <v>29</v>
      </c>
      <c r="F37" s="20"/>
      <c r="G37" s="23"/>
      <c r="H37" s="93" t="s">
        <v>67</v>
      </c>
      <c r="I37" s="91" t="s">
        <v>69</v>
      </c>
      <c r="J37" s="89"/>
      <c r="K37" s="61" t="s">
        <v>46</v>
      </c>
      <c r="L37" s="40"/>
    </row>
    <row r="38" spans="1:12" s="1" customFormat="1" ht="49.5" customHeight="1" x14ac:dyDescent="0.25">
      <c r="A38" s="59">
        <v>11</v>
      </c>
      <c r="B38" s="45" t="s">
        <v>66</v>
      </c>
      <c r="C38" s="17">
        <f>540/1000</f>
        <v>0.54</v>
      </c>
      <c r="D38" s="41" t="s">
        <v>28</v>
      </c>
      <c r="E38" s="16" t="s">
        <v>29</v>
      </c>
      <c r="F38" s="21"/>
      <c r="G38" s="22"/>
      <c r="H38" s="90" t="s">
        <v>67</v>
      </c>
      <c r="I38" s="91" t="s">
        <v>70</v>
      </c>
      <c r="J38" s="89"/>
      <c r="K38" s="92" t="s">
        <v>46</v>
      </c>
      <c r="L38" s="40"/>
    </row>
    <row r="39" spans="1:12" x14ac:dyDescent="0.25">
      <c r="A39" s="62" t="s">
        <v>5</v>
      </c>
      <c r="B39" s="63"/>
      <c r="C39" s="50">
        <f>SUM(C28:C38)</f>
        <v>42.1965</v>
      </c>
      <c r="D39" s="64"/>
      <c r="E39" s="64"/>
      <c r="F39" s="64"/>
      <c r="G39" s="50">
        <f>SUM(G28:G38)</f>
        <v>0</v>
      </c>
      <c r="H39" s="65"/>
      <c r="I39" s="65"/>
      <c r="J39" s="50">
        <f>SUM(J28:J38)</f>
        <v>0</v>
      </c>
      <c r="K39" s="66"/>
      <c r="L39" s="67"/>
    </row>
    <row r="40" spans="1:12" s="1" customFormat="1" x14ac:dyDescent="0.25">
      <c r="A40" s="68" t="s">
        <v>6</v>
      </c>
      <c r="B40" s="68"/>
      <c r="C40" s="69"/>
      <c r="D40" s="70"/>
      <c r="E40" s="70"/>
      <c r="F40" s="70"/>
      <c r="G40" s="71"/>
      <c r="H40" s="72"/>
      <c r="I40" s="72"/>
      <c r="J40" s="71"/>
      <c r="K40" s="70"/>
      <c r="L40" s="73"/>
    </row>
    <row r="41" spans="1:12" x14ac:dyDescent="0.25">
      <c r="A41" s="74">
        <v>1</v>
      </c>
      <c r="B41" s="29" t="s">
        <v>32</v>
      </c>
      <c r="C41" s="94">
        <f>15775/1000</f>
        <v>15.775</v>
      </c>
      <c r="D41" s="41" t="s">
        <v>28</v>
      </c>
      <c r="E41" s="16" t="s">
        <v>29</v>
      </c>
      <c r="F41" s="75"/>
      <c r="G41" s="76"/>
      <c r="H41" s="20"/>
      <c r="I41" s="77"/>
      <c r="J41" s="78"/>
      <c r="K41" s="79"/>
      <c r="L41" s="80"/>
    </row>
    <row r="42" spans="1:12" ht="24" x14ac:dyDescent="0.25">
      <c r="A42" s="74">
        <v>2</v>
      </c>
      <c r="B42" s="31" t="s">
        <v>33</v>
      </c>
      <c r="C42" s="94">
        <f>17194.27/1000</f>
        <v>17.194269999999999</v>
      </c>
      <c r="D42" s="41" t="s">
        <v>28</v>
      </c>
      <c r="E42" s="16" t="s">
        <v>29</v>
      </c>
      <c r="F42" s="75"/>
      <c r="G42" s="82"/>
      <c r="H42" s="81"/>
      <c r="I42" s="18"/>
      <c r="J42" s="17"/>
      <c r="K42" s="75"/>
      <c r="L42" s="80"/>
    </row>
    <row r="43" spans="1:12" x14ac:dyDescent="0.25">
      <c r="A43" s="74">
        <v>3</v>
      </c>
      <c r="B43" s="31" t="s">
        <v>43</v>
      </c>
      <c r="C43" s="94">
        <f>11624.83/1000</f>
        <v>11.624829999999999</v>
      </c>
      <c r="D43" s="41" t="s">
        <v>28</v>
      </c>
      <c r="E43" s="16" t="s">
        <v>29</v>
      </c>
      <c r="F43" s="75"/>
      <c r="G43" s="82"/>
      <c r="H43" s="81"/>
      <c r="I43" s="81"/>
      <c r="J43" s="78"/>
      <c r="K43" s="75"/>
      <c r="L43" s="80"/>
    </row>
    <row r="44" spans="1:12" ht="24" x14ac:dyDescent="0.25">
      <c r="A44" s="74">
        <v>4</v>
      </c>
      <c r="B44" s="31" t="s">
        <v>75</v>
      </c>
      <c r="C44" s="94">
        <f>6500/1000</f>
        <v>6.5</v>
      </c>
      <c r="D44" s="41" t="s">
        <v>28</v>
      </c>
      <c r="E44" s="16" t="s">
        <v>29</v>
      </c>
      <c r="F44" s="75"/>
      <c r="G44" s="82"/>
      <c r="H44" s="81"/>
      <c r="I44" s="81"/>
      <c r="J44" s="78"/>
      <c r="K44" s="75"/>
      <c r="L44" s="80"/>
    </row>
    <row r="45" spans="1:12" ht="24" x14ac:dyDescent="0.25">
      <c r="A45" s="74">
        <v>5</v>
      </c>
      <c r="B45" s="31" t="s">
        <v>76</v>
      </c>
      <c r="C45" s="94">
        <f>6000/1000</f>
        <v>6</v>
      </c>
      <c r="D45" s="41" t="s">
        <v>28</v>
      </c>
      <c r="E45" s="16" t="s">
        <v>29</v>
      </c>
      <c r="F45" s="75"/>
      <c r="G45" s="82"/>
      <c r="H45" s="81"/>
      <c r="I45" s="18"/>
      <c r="J45" s="78"/>
      <c r="K45" s="75"/>
      <c r="L45" s="80"/>
    </row>
    <row r="46" spans="1:12" x14ac:dyDescent="0.25">
      <c r="A46" s="74">
        <v>6</v>
      </c>
      <c r="B46" s="29" t="s">
        <v>34</v>
      </c>
      <c r="C46" s="94">
        <f>5637.7/1000</f>
        <v>5.6376999999999997</v>
      </c>
      <c r="D46" s="41" t="s">
        <v>28</v>
      </c>
      <c r="E46" s="16" t="s">
        <v>29</v>
      </c>
      <c r="F46" s="83"/>
      <c r="G46" s="82"/>
      <c r="H46" s="81"/>
      <c r="I46" s="81"/>
      <c r="J46" s="78"/>
      <c r="K46" s="75"/>
      <c r="L46" s="80"/>
    </row>
    <row r="47" spans="1:12" ht="24" x14ac:dyDescent="0.25">
      <c r="A47" s="74">
        <v>7</v>
      </c>
      <c r="B47" s="31" t="s">
        <v>36</v>
      </c>
      <c r="C47" s="94">
        <f>35884.18/1000</f>
        <v>35.884180000000001</v>
      </c>
      <c r="D47" s="41" t="s">
        <v>28</v>
      </c>
      <c r="E47" s="16" t="s">
        <v>29</v>
      </c>
      <c r="F47" s="75"/>
      <c r="G47" s="82"/>
      <c r="H47" s="81"/>
      <c r="I47" s="81"/>
      <c r="J47" s="17"/>
      <c r="K47" s="16"/>
      <c r="L47" s="80"/>
    </row>
    <row r="48" spans="1:12" x14ac:dyDescent="0.25">
      <c r="A48" s="74">
        <v>8</v>
      </c>
      <c r="B48" s="95" t="s">
        <v>50</v>
      </c>
      <c r="C48" s="94">
        <f>2500/1000</f>
        <v>2.5</v>
      </c>
      <c r="D48" s="41" t="s">
        <v>28</v>
      </c>
      <c r="E48" s="16" t="s">
        <v>29</v>
      </c>
      <c r="F48" s="83"/>
      <c r="G48" s="82"/>
      <c r="H48" s="81"/>
      <c r="I48" s="81"/>
      <c r="J48" s="17"/>
      <c r="K48" s="16"/>
      <c r="L48" s="80"/>
    </row>
    <row r="49" spans="1:12" ht="24" x14ac:dyDescent="0.25">
      <c r="A49" s="74">
        <v>9</v>
      </c>
      <c r="B49" s="31" t="s">
        <v>49</v>
      </c>
      <c r="C49" s="94">
        <f>1395/1000</f>
        <v>1.395</v>
      </c>
      <c r="D49" s="41" t="s">
        <v>28</v>
      </c>
      <c r="E49" s="16" t="s">
        <v>29</v>
      </c>
      <c r="F49" s="83"/>
      <c r="G49" s="82"/>
      <c r="H49" s="81"/>
      <c r="I49" s="81"/>
      <c r="J49" s="17"/>
      <c r="K49" s="83"/>
      <c r="L49" s="80"/>
    </row>
    <row r="50" spans="1:12" x14ac:dyDescent="0.25">
      <c r="A50" s="74">
        <v>10</v>
      </c>
      <c r="B50" s="31" t="s">
        <v>44</v>
      </c>
      <c r="C50" s="94">
        <f>10246.96/1000</f>
        <v>10.24696</v>
      </c>
      <c r="D50" s="41"/>
      <c r="E50" s="16"/>
      <c r="F50" s="83"/>
      <c r="G50" s="82"/>
      <c r="H50" s="81"/>
      <c r="I50" s="81"/>
      <c r="J50" s="17"/>
      <c r="K50" s="83"/>
      <c r="L50" s="80"/>
    </row>
    <row r="51" spans="1:12" ht="24" x14ac:dyDescent="0.25">
      <c r="A51" s="74">
        <v>11</v>
      </c>
      <c r="B51" s="31" t="s">
        <v>45</v>
      </c>
      <c r="C51" s="94">
        <f>8273.18/1000</f>
        <v>8.27318</v>
      </c>
      <c r="D51" s="41" t="s">
        <v>28</v>
      </c>
      <c r="E51" s="16" t="s">
        <v>29</v>
      </c>
      <c r="F51" s="83"/>
      <c r="G51" s="76"/>
      <c r="H51" s="84"/>
      <c r="I51" s="84"/>
      <c r="J51" s="78"/>
      <c r="K51" s="75"/>
      <c r="L51" s="80"/>
    </row>
    <row r="52" spans="1:12" x14ac:dyDescent="0.25">
      <c r="A52" s="37" t="s">
        <v>7</v>
      </c>
      <c r="B52" s="49"/>
      <c r="C52" s="52">
        <f>SUM(C41:C51)</f>
        <v>121.03112</v>
      </c>
      <c r="D52" s="51"/>
      <c r="E52" s="51"/>
      <c r="F52" s="51"/>
      <c r="G52" s="52"/>
      <c r="H52" s="53"/>
      <c r="I52" s="53"/>
      <c r="J52" s="52">
        <f>SUM(J41:J51)</f>
        <v>0</v>
      </c>
      <c r="K52" s="54"/>
      <c r="L52" s="55"/>
    </row>
    <row r="53" spans="1:12" s="1" customFormat="1" x14ac:dyDescent="0.25">
      <c r="A53" s="55" t="s">
        <v>8</v>
      </c>
      <c r="B53" s="55"/>
      <c r="C53" s="85">
        <f>C26+C39+C52</f>
        <v>284.82539999999995</v>
      </c>
      <c r="D53" s="86"/>
      <c r="E53" s="86"/>
      <c r="F53" s="86"/>
      <c r="G53" s="85">
        <f>G26+G39+G52</f>
        <v>0</v>
      </c>
      <c r="H53" s="87"/>
      <c r="I53" s="87"/>
      <c r="J53" s="85">
        <f>J26+J39+J52</f>
        <v>0</v>
      </c>
      <c r="K53" s="55"/>
      <c r="L53" s="55"/>
    </row>
    <row r="54" spans="1:12" s="1" customFormat="1" x14ac:dyDescent="0.25">
      <c r="A54"/>
      <c r="B54"/>
      <c r="C54" s="10"/>
      <c r="D54"/>
      <c r="E54"/>
      <c r="F54"/>
      <c r="G54" s="10"/>
      <c r="H54"/>
      <c r="I54"/>
      <c r="J54" s="10"/>
      <c r="K54"/>
      <c r="L54"/>
    </row>
  </sheetData>
  <mergeCells count="9">
    <mergeCell ref="A40:B40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2025-01-31T14:40:33Z</dcterms:modified>
</cp:coreProperties>
</file>